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FA706EB5-CC77-4090-A4B5-EE94F98F80DD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3" r:id="rId1"/>
    <sheet name="Table" sheetId="4" state="hidden" r:id="rId2"/>
  </sheets>
  <definedNames>
    <definedName name="_xlnm.Print_Area" localSheetId="0">'50'!$A$1:$L$42</definedName>
    <definedName name="note">'50'!$A$33:$B$38</definedName>
    <definedName name="Tabelle">'50'!$C$20:$H$20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H4" i="3" s="1"/>
  <c r="J4" i="3" s="1"/>
  <c r="E10" i="3"/>
  <c r="H10" i="3" s="1"/>
  <c r="E11" i="3"/>
  <c r="G11" i="3" s="1"/>
  <c r="E12" i="3"/>
  <c r="H12" i="3" s="1"/>
  <c r="E13" i="3"/>
  <c r="H13" i="3" s="1"/>
  <c r="J13" i="3" s="1"/>
  <c r="C17" i="3"/>
  <c r="D17" i="3"/>
  <c r="E17" i="3"/>
  <c r="F17" i="3"/>
  <c r="G17" i="3"/>
  <c r="H17" i="3"/>
  <c r="J17" i="3"/>
  <c r="K17" i="3"/>
  <c r="M17" i="3"/>
  <c r="O17" i="3"/>
  <c r="N13" i="3" l="1"/>
  <c r="G13" i="3"/>
  <c r="N11" i="3"/>
  <c r="H11" i="3"/>
  <c r="J11" i="3" s="1"/>
  <c r="G5" i="3"/>
  <c r="H5" i="3" s="1"/>
  <c r="I5" i="3" s="1"/>
  <c r="J12" i="3"/>
  <c r="I12" i="3"/>
  <c r="I10" i="3"/>
  <c r="J10" i="3"/>
  <c r="I13" i="3"/>
  <c r="N12" i="3"/>
  <c r="G12" i="3"/>
  <c r="N10" i="3"/>
  <c r="G10" i="3"/>
  <c r="H3" i="3"/>
  <c r="J3" i="3" s="1"/>
  <c r="J5" i="3" l="1"/>
  <c r="H6" i="3"/>
  <c r="I6" i="3" s="1"/>
  <c r="I11" i="3"/>
  <c r="A26" i="3" s="1"/>
  <c r="C8" i="3"/>
  <c r="E8" i="3" s="1"/>
  <c r="J6" i="3"/>
  <c r="G14" i="3"/>
  <c r="H14" i="3" s="1"/>
  <c r="I14" i="3" s="1"/>
  <c r="A25" i="3" s="1"/>
  <c r="C16" i="3"/>
  <c r="N17" i="3" s="1"/>
  <c r="A27" i="3"/>
  <c r="N6" i="3" l="1"/>
  <c r="H8" i="3"/>
  <c r="G8" i="3"/>
  <c r="G16" i="3" s="1"/>
  <c r="H16" i="3" s="1"/>
  <c r="I16" i="3" s="1"/>
  <c r="A24" i="3" l="1"/>
  <c r="A28" i="3"/>
  <c r="I8" i="3"/>
  <c r="J8" i="3"/>
  <c r="A29" i="3" l="1"/>
  <c r="J16" i="3" s="1"/>
  <c r="L16" i="3" s="1"/>
  <c r="I17" i="3" l="1"/>
</calcChain>
</file>

<file path=xl/sharedStrings.xml><?xml version="1.0" encoding="utf-8"?>
<sst xmlns="http://schemas.openxmlformats.org/spreadsheetml/2006/main" count="104" uniqueCount="58">
  <si>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</si>
  <si>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</si>
  <si>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</si>
  <si>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</si>
  <si>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</si>
  <si>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</si>
  <si>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</si>
  <si>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</si>
  <si>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</si>
  <si>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</si>
  <si>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</si>
  <si>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</si>
  <si>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</si>
  <si>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</si>
  <si>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</si>
  <si>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</si>
  <si>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</si>
  <si>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</si>
  <si>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</si>
  <si>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</si>
  <si>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</si>
  <si>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</si>
  <si>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</si>
  <si>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</si>
  <si>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</si>
  <si>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</si>
  <si>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</si>
  <si>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</si>
  <si>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</si>
  <si>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</si>
  <si>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</si>
  <si>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</si>
  <si>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</si>
  <si>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</si>
  <si>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</si>
  <si>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</si>
  <si>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</si>
  <si>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</si>
  <si>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</si>
  <si>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</si>
  <si>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</si>
  <si>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</si>
  <si>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</si>
  <si>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</si>
  <si>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</si>
  <si>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</si>
  <si>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</si>
  <si>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</si>
  <si>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Produktion und Service Arbeitsaufgabe</t>
  </si>
  <si>
    <t>Produktion und Service Schriftlich</t>
  </si>
  <si>
    <t>Ergebnis Produktion und Service</t>
  </si>
  <si>
    <t>Ergebnis Teil 1 der Abschlussprüfung</t>
  </si>
  <si>
    <t>Teil 2 der Abschlussprüfung</t>
  </si>
  <si>
    <t>Gasterlebnis, Verkaufsförderung, Marketing 
und Warenlagerung</t>
  </si>
  <si>
    <t>Personal- und Warenwirtschaft sowie 
Steuerung und Kontrolle in der Systemgastronomie</t>
  </si>
  <si>
    <t>Wirtschafts- und Sozialkunde</t>
  </si>
  <si>
    <t>Betriebliche Abläufe in der Systemgastronomie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</si>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</sst>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59">
    <xf numFmtId="0" fontId="0" fillId="0" borderId="0" xfId="0"/>
    <xf numFmtId="1" fontId="12" fillId="0" borderId="0" xfId="0" applyNumberFormat="1" applyFont="1"/>
    <xf numFmtId="1" fontId="13" fillId="0" borderId="0" xfId="0" applyNumberFormat="1" applyFont="1"/>
    <xf numFmtId="1" fontId="13" fillId="0" borderId="0" xfId="0" applyNumberFormat="1" applyFont="1" applyAlignment="1">
      <alignment horizontal="center"/>
    </xf>
    <xf numFmtId="2" fontId="13" fillId="0" borderId="0" xfId="0" applyNumberFormat="1" applyFont="1" applyProtection="1">
      <protection hidden="1"/>
    </xf>
    <xf numFmtId="0" fontId="13" fillId="0" borderId="0" xfId="0" applyFont="1"/>
    <xf numFmtId="1" fontId="13" fillId="2" borderId="0" xfId="0" applyNumberFormat="1" applyFont="1" applyFill="1" applyAlignment="1" applyProtection="1">
      <alignment horizontal="center"/>
      <protection locked="0"/>
    </xf>
    <xf numFmtId="1" fontId="13" fillId="2" borderId="0" xfId="0" applyNumberFormat="1" applyFont="1" applyFill="1" applyAlignment="1" applyProtection="1">
      <alignment horizontal="right" wrapText="1"/>
      <protection locked="0"/>
    </xf>
    <xf numFmtId="1" fontId="12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Protection="1">
      <protection hidden="1"/>
    </xf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2" fillId="0" borderId="0" xfId="0" applyNumberFormat="1" applyFont="1" applyAlignment="1">
      <alignment horizontal="right"/>
    </xf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right"/>
      <protection hidden="1"/>
    </xf>
    <xf numFmtId="1" fontId="12" fillId="9" borderId="0" xfId="0" applyNumberFormat="1" applyFont="1" applyFill="1" applyAlignment="1">
      <alignment horizontal="right"/>
    </xf>
    <xf numFmtId="2" fontId="12" fillId="9" borderId="0" xfId="0" applyNumberFormat="1" applyFont="1" applyFill="1" applyAlignment="1" applyProtection="1">
      <alignment horizontal="right"/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7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left"/>
      <protection hidden="1"/>
    </xf>
    <xf numFmtId="1" fontId="18" fillId="0" borderId="0" xfId="0" applyNumberFormat="1" applyFont="1" applyAlignment="1">
      <alignment horizontal="left" wrapText="1"/>
    </xf>
    <xf numFmtId="1" fontId="18" fillId="0" borderId="0" xfId="0" applyNumberFormat="1" applyFont="1" applyAlignment="1">
      <alignment wrapText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/>
    <xf numFmtId="2" fontId="20" fillId="0" borderId="0" xfId="0" applyNumberFormat="1" applyFont="1" applyProtection="1">
      <protection hidden="1"/>
    </xf>
    <xf numFmtId="0" fontId="18" fillId="0" borderId="0" xfId="0" applyFont="1"/>
    <xf numFmtId="0" fontId="20" fillId="0" borderId="0" xfId="0" applyFont="1"/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center"/>
    </xf>
    <xf numFmtId="1" fontId="20" fillId="0" borderId="0" xfId="0" applyNumberFormat="1" applyFont="1"/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>
      <alignment horizontal="center"/>
    </xf>
    <xf numFmtId="1" fontId="21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17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Standard" xfId="0" builtinId="0"/>
    <cellStyle name="Status" xfId="7" xr:uid="{00000000-0005-0000-0000-00000E000000}"/>
    <cellStyle name="Text" xfId="4" xr:uid="{00000000-0005-0000-0000-00000F000000}"/>
    <cellStyle name="Warning" xfId="11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16</xdr:row>
      <xdr:rowOff>22860</xdr:rowOff>
    </xdr:from>
    <xdr:to>
      <xdr:col>11</xdr:col>
      <xdr:colOff>1021080</xdr:colOff>
      <xdr:row>41</xdr:row>
      <xdr:rowOff>15240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" y="3162300"/>
          <a:ext cx="9182100" cy="437388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Fachmann/-frau für Systemgastronomie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45 – wie folgt bewertet worden sind: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1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„Gasterlebnis, Verkaufsförderung, Marketing und Warenlagerung“,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„Personal- und Warenwirtschaft sowie Steuerung und Kontrolle in der Systemgastronomie“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1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  <a:p>
          <a:endParaRPr lang="de-DE" sz="11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6"/>
  <sheetViews>
    <sheetView tabSelected="1" workbookViewId="0">
      <selection activeCell="C3" sqref="C3"/>
    </sheetView>
  </sheetViews>
  <sheetFormatPr baseColWidth="10" defaultColWidth="11.5703125" defaultRowHeight="14.25" x14ac:dyDescent="0.2"/>
  <cols>
    <col min="1" max="1" width="7.140625" style="44" customWidth="1"/>
    <col min="2" max="2" width="46.85546875" style="44" bestFit="1" customWidth="1"/>
    <col min="3" max="3" width="8.28515625" style="44" customWidth="1"/>
    <col min="4" max="4" width="7.140625" style="44" customWidth="1"/>
    <col min="5" max="5" width="10.7109375" style="44" customWidth="1"/>
    <col min="6" max="6" width="7.140625" style="44" customWidth="1"/>
    <col min="7" max="7" width="10.7109375" style="44" customWidth="1"/>
    <col min="8" max="9" width="7.140625" style="44" customWidth="1"/>
    <col min="10" max="11" width="3.5703125" style="44" customWidth="1"/>
    <col min="12" max="12" width="15.140625" style="51" bestFit="1" customWidth="1"/>
    <col min="13" max="256" width="12.42578125" style="44" customWidth="1"/>
    <col min="257" max="16384" width="11.5703125" style="44"/>
  </cols>
  <sheetData>
    <row r="1" spans="1:64" ht="12.75" customHeight="1" x14ac:dyDescent="0.25">
      <c r="A1" s="48" t="s">
        <v>0</v>
      </c>
      <c r="B1" s="24" t="s">
        <v>1</v>
      </c>
      <c r="C1" s="24" t="s">
        <v>2</v>
      </c>
      <c r="D1" s="24"/>
      <c r="E1" s="24" t="s">
        <v>4</v>
      </c>
      <c r="F1" s="24" t="s">
        <v>5</v>
      </c>
      <c r="G1" s="24" t="s">
        <v>6</v>
      </c>
      <c r="H1" s="24" t="s">
        <v>2</v>
      </c>
      <c r="I1" s="24" t="s">
        <v>7</v>
      </c>
      <c r="J1" s="54"/>
      <c r="K1" s="54"/>
      <c r="L1" s="52" t="s">
        <v>9</v>
      </c>
      <c r="M1" s="40" t="s">
        <v>10</v>
      </c>
      <c r="N1" s="43"/>
      <c r="O1" s="40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 x14ac:dyDescent="0.25">
      <c r="A2" s="49">
        <v>6605</v>
      </c>
      <c r="B2" s="28" t="s">
        <v>47</v>
      </c>
      <c r="C2" s="29"/>
      <c r="D2" s="29"/>
      <c r="E2" s="28"/>
      <c r="F2" s="24"/>
      <c r="G2" s="28"/>
      <c r="H2" s="28"/>
      <c r="I2" s="30"/>
      <c r="J2" s="24"/>
      <c r="K2" s="26"/>
      <c r="L2" s="52"/>
      <c r="M2" s="45"/>
      <c r="N2" s="43"/>
      <c r="O2" s="4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15" x14ac:dyDescent="0.25">
      <c r="A3" s="49">
        <v>8550</v>
      </c>
      <c r="B3" s="35" t="s">
        <v>48</v>
      </c>
      <c r="C3" s="37"/>
      <c r="D3" s="29"/>
      <c r="E3" s="28"/>
      <c r="F3" s="30">
        <v>70</v>
      </c>
      <c r="G3" s="28" t="str">
        <f>IF(ISNUMBER(C3),ROUND(C3*F3,$A$20),"")</f>
        <v/>
      </c>
      <c r="H3" s="28" t="str">
        <f>IF(ISNUMBER(G3),ROUND((G3/F3),$A$20),"")</f>
        <v/>
      </c>
      <c r="J3" s="45" t="str">
        <f>IF(ISNUMBER(K3),K3,(IF(ISNUMBER(H3),IF(H3&gt;49,1,2),"")))</f>
        <v/>
      </c>
      <c r="K3" s="40"/>
      <c r="L3" s="52"/>
      <c r="M3" s="45"/>
      <c r="N3" s="45"/>
      <c r="O3" s="45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15" x14ac:dyDescent="0.25">
      <c r="A4" s="49">
        <v>8551</v>
      </c>
      <c r="B4" s="35" t="s">
        <v>49</v>
      </c>
      <c r="C4" s="37"/>
      <c r="D4" s="29"/>
      <c r="E4" s="28"/>
      <c r="F4" s="30">
        <v>30</v>
      </c>
      <c r="G4" s="28" t="str">
        <f>IF(ISNUMBER(C4),ROUND(C4*F4,$A$20),"")</f>
        <v/>
      </c>
      <c r="H4" s="28" t="str">
        <f>IF(ISNUMBER(G4),ROUND((G4/F4),$A$20),"")</f>
        <v/>
      </c>
      <c r="J4" s="45" t="str">
        <f>IF(ISNUMBER(K4),K4,(IF(ISNUMBER(H4),IF(H4&gt;49,1,2),"")))</f>
        <v/>
      </c>
      <c r="K4" s="40"/>
      <c r="L4" s="52"/>
      <c r="M4" s="45"/>
      <c r="N4" s="43"/>
      <c r="O4" s="45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15" x14ac:dyDescent="0.25">
      <c r="A5" s="49">
        <v>8552</v>
      </c>
      <c r="B5" s="32" t="s">
        <v>50</v>
      </c>
      <c r="C5" s="28"/>
      <c r="D5" s="29"/>
      <c r="E5" s="28"/>
      <c r="F5" s="30"/>
      <c r="G5" s="44" t="str">
        <f>IF(AND(ISNUMBER(G3),ISNUMBER(G4)),ROUND(G3+G4,$A$20),"")</f>
        <v/>
      </c>
      <c r="H5" s="28" t="str">
        <f>IF(ISNUMBER(G5),ROUND((G5),$A$20)/100,"")</f>
        <v/>
      </c>
      <c r="I5" s="30" t="str">
        <f>IF(ISNUMBER(H5),VLOOKUP(ROUND(H5,$A$18),$A$33:$B$38,2,TRUE),"")</f>
        <v/>
      </c>
      <c r="J5" s="45" t="str">
        <f>IF(ISNUMBER(K5),K5,(IF(ISNUMBER(H5),IF(H5&gt;49,1,2),"")))</f>
        <v/>
      </c>
      <c r="K5" s="41"/>
      <c r="L5" s="53"/>
      <c r="M5" s="45"/>
      <c r="N5" s="45"/>
      <c r="O5" s="4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 x14ac:dyDescent="0.25">
      <c r="A6" s="49">
        <v>6713</v>
      </c>
      <c r="B6" s="28" t="s">
        <v>51</v>
      </c>
      <c r="C6" s="29"/>
      <c r="D6" s="29"/>
      <c r="E6" s="28"/>
      <c r="H6" s="28" t="str">
        <f>IF(ISNUMBER(H5),ROUND((H5),$A$20),"")</f>
        <v/>
      </c>
      <c r="I6" s="30" t="str">
        <f>IF(ISNUMBER(H6),VLOOKUP(ROUND(H6,$A$18),$A$33:$B$38,2,TRUE),"")</f>
        <v/>
      </c>
      <c r="J6" s="45" t="str">
        <f>IF(ISNUMBER(K6),K6,(IF(ISNUMBER(H6),IF(H6&gt;49,1,2),"")))</f>
        <v/>
      </c>
      <c r="K6" s="41"/>
      <c r="L6" s="52">
        <v>25</v>
      </c>
      <c r="M6" s="45"/>
      <c r="N6" s="43" t="str">
        <f>IF(ISNUMBER(H6),ROUND(H6*25,$A$22),"")</f>
        <v/>
      </c>
      <c r="O6" s="40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 x14ac:dyDescent="0.25">
      <c r="A7" s="48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2</v>
      </c>
      <c r="I7" s="24" t="s">
        <v>7</v>
      </c>
      <c r="J7" s="55"/>
      <c r="K7" s="55"/>
      <c r="L7" s="53"/>
      <c r="M7" s="45"/>
      <c r="N7" s="46"/>
      <c r="O7" s="40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x14ac:dyDescent="0.2">
      <c r="A8" s="49">
        <v>6713</v>
      </c>
      <c r="B8" s="28" t="s">
        <v>51</v>
      </c>
      <c r="C8" s="28" t="str">
        <f>IF(ISNUMBER(H6),ROUND(H6,$A$18),"")</f>
        <v/>
      </c>
      <c r="E8" s="28" t="str">
        <f>IF(ISNUMBER(C8),ROUND(C8,$A$18),"")</f>
        <v/>
      </c>
      <c r="F8" s="30">
        <v>25</v>
      </c>
      <c r="G8" s="28" t="str">
        <f>IF(ISNUMBER(E8),ROUND(E8*F8,$A$18),"")</f>
        <v/>
      </c>
      <c r="H8" s="28" t="str">
        <f>IF(ISNUMBER(E8),ROUND(E8,$A$18),"")</f>
        <v/>
      </c>
      <c r="I8" s="30" t="str">
        <f>IF(ISNUMBER(H8),VLOOKUP(ROUND(H8,$A$18),$A$33:$B$38,2,TRUE),"")</f>
        <v/>
      </c>
      <c r="J8" s="41" t="str">
        <f>IF(ISNUMBER(K8),K8,(IF(ISNUMBER(H8),IF(H8&gt;49,1,2),"")))</f>
        <v/>
      </c>
      <c r="K8" s="41"/>
      <c r="L8" s="53"/>
      <c r="M8" s="40"/>
      <c r="N8" s="43"/>
      <c r="O8" s="40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15" x14ac:dyDescent="0.25">
      <c r="A9" s="49">
        <v>6607</v>
      </c>
      <c r="B9" s="28" t="s">
        <v>52</v>
      </c>
      <c r="C9" s="29"/>
      <c r="D9" s="29"/>
      <c r="E9" s="29"/>
      <c r="F9" s="31"/>
      <c r="G9" s="29"/>
      <c r="H9" s="29"/>
      <c r="I9" s="24"/>
      <c r="J9" s="41"/>
      <c r="K9" s="42"/>
      <c r="L9" s="52"/>
      <c r="M9" s="40"/>
      <c r="N9" s="43"/>
      <c r="O9" s="40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29.25" x14ac:dyDescent="0.25">
      <c r="A10" s="49">
        <v>8561</v>
      </c>
      <c r="B10" s="36" t="s">
        <v>53</v>
      </c>
      <c r="C10" s="38"/>
      <c r="D10" s="38"/>
      <c r="E10" s="28" t="str">
        <f>IF(AND(ISNUMBER(C10),ISNUMBER(D10)),ROUND(((ROUND(C10,$A$18)*2+ROUND(D10,$A$18))/3),$A$18),(IF(ISNUMBER(C10),ROUND(C10,$A$18),"")))</f>
        <v/>
      </c>
      <c r="F10" s="30">
        <v>20</v>
      </c>
      <c r="G10" s="28" t="str">
        <f>IF(ISNUMBER(E10),ROUND(E10*F10,$A$18),"")</f>
        <v/>
      </c>
      <c r="H10" s="28" t="str">
        <f>IF(ISNUMBER(E10),ROUND(E10,$A$18),"")</f>
        <v/>
      </c>
      <c r="I10" s="30" t="str">
        <f>IF(ISNUMBER(H10),VLOOKUP(ROUND(H10,$A$18),note,2,TRUE),"")</f>
        <v/>
      </c>
      <c r="J10" s="41" t="str">
        <f>IF(ISNUMBER(K10),K10,(IF(ISNUMBER(H10),IF(H10&gt;49.4,1,2),"")))</f>
        <v/>
      </c>
      <c r="K10" s="41"/>
      <c r="L10" s="52">
        <v>20</v>
      </c>
      <c r="M10" s="40"/>
      <c r="N10" s="43" t="str">
        <f>IF(ISNUMBER(E10),ROUND(E10*F10,$A$20),"")</f>
        <v/>
      </c>
      <c r="O10" s="4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43.5" x14ac:dyDescent="0.25">
      <c r="A11" s="49">
        <v>8562</v>
      </c>
      <c r="B11" s="36" t="s">
        <v>54</v>
      </c>
      <c r="C11" s="38"/>
      <c r="D11" s="38"/>
      <c r="E11" s="28" t="str">
        <f>IF(AND(ISNUMBER(C11),ISNUMBER(D11)),ROUND(((ROUND(C11,$A$18)*2+ROUND(D11,$A$18))/3),$A$18),(IF(ISNUMBER(C11),ROUND(C11,$A$18),"")))</f>
        <v/>
      </c>
      <c r="F11" s="30">
        <v>20</v>
      </c>
      <c r="G11" s="28" t="str">
        <f>IF(ISNUMBER(E11),ROUND(E11*F11,$A$18),"")</f>
        <v/>
      </c>
      <c r="H11" s="28" t="str">
        <f>IF(ISNUMBER(E11),ROUND(E11,$A$18),"")</f>
        <v/>
      </c>
      <c r="I11" s="30" t="str">
        <f>IF(ISNUMBER(H11),VLOOKUP(ROUND(H11,$A$18),note,2,TRUE),"")</f>
        <v/>
      </c>
      <c r="J11" s="41" t="str">
        <f>IF(ISNUMBER(K11),K11,(IF(ISNUMBER(H11),IF(H11&gt;49.4,1,2),"")))</f>
        <v/>
      </c>
      <c r="K11" s="41"/>
      <c r="L11" s="52">
        <v>20</v>
      </c>
      <c r="M11" s="40"/>
      <c r="N11" s="43" t="str">
        <f>IF(ISNUMBER(E11),ROUND(E11*F11,$A$20),"")</f>
        <v/>
      </c>
      <c r="O11" s="40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15" x14ac:dyDescent="0.25">
      <c r="A12" s="49">
        <v>5071</v>
      </c>
      <c r="B12" s="28" t="s">
        <v>55</v>
      </c>
      <c r="C12" s="38"/>
      <c r="D12" s="38"/>
      <c r="E12" s="28" t="str">
        <f>IF(AND(ISNUMBER(C12),ISNUMBER(D12)),ROUND(((ROUND(C12,$A$18)*2+ROUND(D12,$A$18))/3),$A$18),(IF(ISNUMBER(C12),ROUND(C12,$A$18),"")))</f>
        <v/>
      </c>
      <c r="F12" s="30">
        <v>10</v>
      </c>
      <c r="G12" s="28" t="str">
        <f>IF(ISNUMBER(E12),ROUND(E12*F12,$A$18),"")</f>
        <v/>
      </c>
      <c r="H12" s="28" t="str">
        <f>IF(ISNUMBER(E12),ROUND(E12,$A$18),"")</f>
        <v/>
      </c>
      <c r="I12" s="30" t="str">
        <f>IF(ISNUMBER(H12),VLOOKUP(ROUND(H12,$A$18),note,2,TRUE),"")</f>
        <v/>
      </c>
      <c r="J12" s="41" t="str">
        <f>IF(ISNUMBER(K12),K12,(IF(ISNUMBER(H12),IF(H12&gt;49.4,1,2),"")))</f>
        <v/>
      </c>
      <c r="K12" s="41"/>
      <c r="L12" s="52">
        <v>10</v>
      </c>
      <c r="M12" s="40"/>
      <c r="N12" s="43" t="str">
        <f>IF(ISNUMBER(E12),ROUND(E12*F12,$A$20),"")</f>
        <v/>
      </c>
      <c r="O12" s="40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" x14ac:dyDescent="0.25">
      <c r="A13" s="49">
        <v>8563</v>
      </c>
      <c r="B13" s="32" t="s">
        <v>56</v>
      </c>
      <c r="C13" s="38"/>
      <c r="D13" s="29"/>
      <c r="E13" s="28" t="str">
        <f>IF(ISNUMBER(C13),ROUND(C13,$A$18),"")</f>
        <v/>
      </c>
      <c r="F13" s="30">
        <v>25</v>
      </c>
      <c r="G13" s="28" t="str">
        <f>IF(ISNUMBER(E13),ROUND(E13*F13,$A$18),"")</f>
        <v/>
      </c>
      <c r="H13" s="28" t="str">
        <f>IF(ISNUMBER(E13),ROUND(E13,$A$18),"")</f>
        <v/>
      </c>
      <c r="I13" s="30" t="str">
        <f>IF(ISNUMBER(H13),VLOOKUP(ROUND(H13,$A$18),note,2,TRUE),"")</f>
        <v/>
      </c>
      <c r="J13" s="41" t="str">
        <f>IF(ISNUMBER(K13),K13,(IF(ISNUMBER(H13),IF(H13&gt;49.4,1,2),"")))</f>
        <v/>
      </c>
      <c r="K13" s="41"/>
      <c r="L13" s="52">
        <v>25</v>
      </c>
      <c r="M13" s="40"/>
      <c r="N13" s="43" t="str">
        <f>IF(ISNUMBER(E13),ROUND(E13*F13,$A$20),"")</f>
        <v/>
      </c>
      <c r="O13" s="40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" x14ac:dyDescent="0.25">
      <c r="A14" s="49">
        <v>6715</v>
      </c>
      <c r="B14" s="32" t="s">
        <v>57</v>
      </c>
      <c r="C14" s="29"/>
      <c r="D14" s="29"/>
      <c r="E14" s="28"/>
      <c r="F14" s="30"/>
      <c r="G14" s="29" t="str">
        <f>IF(AND(ISNUMBER(G10),ISNUMBER(G11),ISNUMBER(G12),ISNUMBER(G13)),ROUND(G10+G11+G12+G13,$A$18),"")</f>
        <v/>
      </c>
      <c r="H14" s="47" t="str">
        <f>IF(ISNUMBER(G14),ROUND((G14/75),$A$18),"")</f>
        <v/>
      </c>
      <c r="I14" s="24" t="str">
        <f>IF(ISNUMBER(H14),VLOOKUP(ROUND(H14,$A$18),note,2,TRUE),"")</f>
        <v/>
      </c>
      <c r="J14" s="30"/>
      <c r="K14" s="30"/>
      <c r="L14" s="50"/>
      <c r="M14" s="40"/>
      <c r="N14" s="43"/>
      <c r="O14" s="4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" x14ac:dyDescent="0.25">
      <c r="A15" s="28"/>
      <c r="B15" s="32"/>
      <c r="C15" s="29"/>
      <c r="D15" s="29"/>
      <c r="E15" s="28"/>
      <c r="F15" s="30"/>
      <c r="G15" s="29"/>
      <c r="H15" s="47"/>
      <c r="I15" s="24"/>
      <c r="J15" s="30"/>
      <c r="K15" s="30"/>
      <c r="L15" s="50"/>
      <c r="M15" s="40"/>
      <c r="N15" s="43"/>
      <c r="O15" s="4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 x14ac:dyDescent="0.25">
      <c r="A16" s="29">
        <v>6129</v>
      </c>
      <c r="B16" s="29" t="s">
        <v>28</v>
      </c>
      <c r="C16" s="33" t="str">
        <f>IF(AND(ISNUMBER(N3),ISNUMBER(N10),ISNUMBER(N11),ISNUMBER(N12),ISNUMBER(N13)),ROUND((N3+N10+N11+N12+N13)/100,$A$18),"")</f>
        <v/>
      </c>
      <c r="D16" s="29"/>
      <c r="E16" s="29"/>
      <c r="F16" s="29"/>
      <c r="G16" s="47" t="str">
        <f>IF(AND(ISNUMBER(G8),ISNUMBER(G10),ISNUMBER(G11),ISNUMBER(G12),ISNUMBER(G13)),ROUND(G8+G10+G11+G12+G13,$A$18),"")</f>
        <v/>
      </c>
      <c r="H16" s="47" t="str">
        <f>IF(ISNUMBER(G16),ROUND((G16/100),$A$18),"")</f>
        <v/>
      </c>
      <c r="I16" s="24" t="str">
        <f>IF(ISNUMBER(H16),VLOOKUP(ROUND(H16,$A$18),note,2,TRUE),"")</f>
        <v/>
      </c>
      <c r="J16" s="56" t="str">
        <f>IF(ISNUMBER(I16),IF(A29,IF(I16&lt;5,6,7),7),"")</f>
        <v/>
      </c>
      <c r="K16" s="56"/>
      <c r="L16" s="39" t="str">
        <f>IF(J16=6,"bestanden",IF(J16=7,"nicht bestanden",""))</f>
        <v/>
      </c>
      <c r="M16" s="40"/>
      <c r="N16" s="43"/>
      <c r="O16" s="4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x14ac:dyDescent="0.2">
      <c r="A17" s="26" t="s">
        <v>10</v>
      </c>
      <c r="B17" s="26"/>
      <c r="C17" s="26" t="e">
        <f>(C3,C10,C11,C12,C13,D10,D11,D12,C4)</f>
        <v>#VALUE!</v>
      </c>
      <c r="D17" s="26" t="e">
        <f>(C10,C11,C12)</f>
        <v>#VALUE!</v>
      </c>
      <c r="E17" s="26" t="e">
        <f>(H2,H3,H4,H5,H10,H11,H12,H13,H14,H16)</f>
        <v>#VALUE!</v>
      </c>
      <c r="F17" s="26" t="e">
        <f>(I4,I5,I10,I11,I12,I13,I14,I16)</f>
        <v>#VALUE!</v>
      </c>
      <c r="G17" s="26" t="e">
        <f>(J5,J8,J10,J11,J12,J13,J2,J3,J4)</f>
        <v>#VALUE!</v>
      </c>
      <c r="H17" s="26" t="e">
        <f>(K5,K8,K10,K11,K12,K13)</f>
        <v>#VALUE!</v>
      </c>
      <c r="I17" s="26" t="str">
        <f>J16</f>
        <v/>
      </c>
      <c r="J17" s="26" t="e">
        <f>(A16,A1,A4,A9,A10,A11,A13,A12)</f>
        <v>#VALUE!</v>
      </c>
      <c r="K17" s="26" t="e">
        <f>(C10,C11,C12)</f>
        <v>#VALUE!</v>
      </c>
      <c r="L17" s="39"/>
      <c r="M17" s="40" t="str">
        <f>A7</f>
        <v>Fachnr</v>
      </c>
      <c r="N17" s="43" t="str">
        <f>C16</f>
        <v/>
      </c>
      <c r="O17" s="40" t="e">
        <f>(L5,L10,L11,L12,L13)</f>
        <v>#VALUE!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x14ac:dyDescent="0.2">
      <c r="A18" s="26">
        <v>0</v>
      </c>
      <c r="B18" s="34" t="s">
        <v>11</v>
      </c>
      <c r="C18" s="26" t="s">
        <v>12</v>
      </c>
      <c r="D18" s="26" t="s">
        <v>13</v>
      </c>
      <c r="E18" s="26" t="s">
        <v>2</v>
      </c>
      <c r="F18" s="26" t="s">
        <v>14</v>
      </c>
      <c r="G18" s="26" t="s">
        <v>15</v>
      </c>
      <c r="H18" s="26" t="s">
        <v>16</v>
      </c>
      <c r="I18" s="26" t="s">
        <v>17</v>
      </c>
      <c r="J18" s="26" t="s">
        <v>18</v>
      </c>
      <c r="K18" s="26" t="s">
        <v>19</v>
      </c>
      <c r="L18" s="39" t="s">
        <v>20</v>
      </c>
      <c r="M18" s="40" t="s">
        <v>21</v>
      </c>
      <c r="N18" s="43" t="s">
        <v>22</v>
      </c>
      <c r="O18" s="40" t="s">
        <v>9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x14ac:dyDescent="0.2">
      <c r="A19" s="26">
        <v>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39"/>
      <c r="M19" s="26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x14ac:dyDescent="0.2">
      <c r="A20" s="26">
        <v>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39"/>
      <c r="M20" s="26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x14ac:dyDescent="0.2">
      <c r="C21" s="26"/>
      <c r="D21" s="26"/>
      <c r="E21" s="26"/>
      <c r="F21" s="26"/>
      <c r="G21" s="26"/>
      <c r="H21" s="26"/>
      <c r="I21" s="26"/>
      <c r="J21" s="26"/>
      <c r="K21" s="26"/>
      <c r="L21" s="39"/>
      <c r="M21" s="26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">
      <c r="C22" s="26"/>
      <c r="D22" s="26"/>
      <c r="E22" s="26"/>
      <c r="F22" s="26"/>
      <c r="G22" s="26"/>
      <c r="H22" s="26"/>
      <c r="I22" s="26"/>
      <c r="J22" s="26"/>
      <c r="K22" s="26"/>
      <c r="L22" s="39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ht="15" x14ac:dyDescent="0.25">
      <c r="A23" s="26"/>
      <c r="B23" s="25" t="s">
        <v>23</v>
      </c>
      <c r="C23" s="26"/>
      <c r="D23" s="26"/>
      <c r="E23" s="26"/>
      <c r="F23" s="26"/>
      <c r="G23" s="26"/>
      <c r="H23" s="26"/>
      <c r="I23" s="26"/>
      <c r="J23" s="26"/>
      <c r="K23" s="26"/>
      <c r="L23" s="39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">
      <c r="A24" s="26" t="b">
        <f>IF(I16&lt;5,TRUE,FALSE)</f>
        <v>0</v>
      </c>
      <c r="B24" s="26" t="s">
        <v>29</v>
      </c>
      <c r="C24" s="26"/>
      <c r="D24" s="26"/>
      <c r="E24" s="26"/>
      <c r="F24" s="26"/>
      <c r="G24" s="26"/>
      <c r="H24" s="26"/>
      <c r="I24" s="26"/>
      <c r="J24" s="26"/>
      <c r="K24" s="26"/>
      <c r="L24" s="39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">
      <c r="A25" s="26" t="b">
        <f>IF(I14&lt;5,TRUE,FALSE)</f>
        <v>0</v>
      </c>
      <c r="B25" s="26" t="s">
        <v>30</v>
      </c>
      <c r="C25" s="26"/>
      <c r="D25" s="26"/>
      <c r="E25" s="26"/>
      <c r="F25" s="26"/>
      <c r="G25" s="26"/>
      <c r="H25" s="26"/>
      <c r="I25" s="26"/>
      <c r="J25" s="26"/>
      <c r="K25" s="26"/>
      <c r="L25" s="39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x14ac:dyDescent="0.2">
      <c r="A26" s="26" t="b">
        <f>COUNTIF(I10:I13,"=6")&lt;=0</f>
        <v>1</v>
      </c>
      <c r="B26" s="26" t="s">
        <v>31</v>
      </c>
      <c r="C26" s="26"/>
      <c r="D26" s="26"/>
      <c r="E26" s="26"/>
      <c r="F26" s="26"/>
      <c r="G26" s="26"/>
      <c r="H26" s="26"/>
      <c r="I26" s="26"/>
      <c r="J26" s="26"/>
      <c r="K26" s="26"/>
      <c r="L26" s="39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">
      <c r="A27" s="26" t="b">
        <f>COUNTIF(I10:I13,"&lt;=4")&gt;=3</f>
        <v>0</v>
      </c>
      <c r="B27" s="26" t="s">
        <v>32</v>
      </c>
      <c r="C27" s="26"/>
      <c r="D27" s="26"/>
      <c r="E27" s="26"/>
      <c r="F27" s="26"/>
      <c r="G27" s="26"/>
      <c r="H27" s="26"/>
      <c r="I27" s="26"/>
      <c r="J27" s="26"/>
      <c r="K27" s="26"/>
      <c r="L27" s="39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">
      <c r="A28" s="26" t="b">
        <f>ISNUMBER(I16)</f>
        <v>0</v>
      </c>
      <c r="B28" s="26" t="s">
        <v>24</v>
      </c>
      <c r="C28" s="26"/>
      <c r="D28" s="26"/>
      <c r="E28" s="26"/>
      <c r="F28" s="26"/>
      <c r="G28" s="26"/>
      <c r="H28" s="26"/>
      <c r="I28" s="26"/>
      <c r="J28" s="26"/>
      <c r="K28" s="26"/>
      <c r="L28" s="39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">
      <c r="A29" s="26" t="b">
        <f>AND(A24:A28)</f>
        <v>0</v>
      </c>
      <c r="B29" s="26" t="s">
        <v>25</v>
      </c>
      <c r="C29" s="26"/>
      <c r="D29" s="26"/>
      <c r="E29" s="26"/>
      <c r="F29" s="26"/>
      <c r="G29" s="26"/>
      <c r="H29" s="26"/>
      <c r="I29" s="26"/>
      <c r="J29" s="26"/>
      <c r="K29" s="26"/>
      <c r="L29" s="39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39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9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ht="15" x14ac:dyDescent="0.25">
      <c r="A32" s="26"/>
      <c r="B32" s="25" t="s">
        <v>26</v>
      </c>
      <c r="C32" s="26"/>
      <c r="D32" s="26"/>
      <c r="E32" s="26"/>
      <c r="F32" s="26"/>
      <c r="G32" s="26"/>
      <c r="H32" s="26"/>
      <c r="I32" s="26"/>
      <c r="J32" s="26"/>
      <c r="K32" s="26"/>
      <c r="L32" s="39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x14ac:dyDescent="0.2">
      <c r="A33" s="26">
        <v>0</v>
      </c>
      <c r="B33" s="26">
        <v>6</v>
      </c>
      <c r="C33" s="26"/>
      <c r="D33" s="26"/>
      <c r="E33" s="26"/>
      <c r="F33" s="26"/>
      <c r="G33" s="26"/>
      <c r="H33" s="26"/>
      <c r="I33" s="26"/>
      <c r="J33" s="26"/>
      <c r="K33" s="26"/>
      <c r="L33" s="39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x14ac:dyDescent="0.2">
      <c r="A34" s="26">
        <v>30</v>
      </c>
      <c r="B34" s="26">
        <v>5</v>
      </c>
      <c r="C34" s="26"/>
      <c r="D34" s="26"/>
      <c r="E34" s="26"/>
      <c r="F34" s="26"/>
      <c r="G34" s="26"/>
      <c r="H34" s="26"/>
      <c r="I34" s="26"/>
      <c r="J34" s="26"/>
      <c r="K34" s="26"/>
      <c r="L34" s="39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x14ac:dyDescent="0.2">
      <c r="A35" s="26">
        <v>50</v>
      </c>
      <c r="B35" s="26">
        <v>4</v>
      </c>
      <c r="C35" s="26"/>
      <c r="D35" s="26"/>
      <c r="E35" s="26"/>
      <c r="F35" s="26"/>
      <c r="G35" s="26"/>
      <c r="H35" s="26"/>
      <c r="I35" s="26"/>
      <c r="J35" s="26"/>
      <c r="K35" s="26"/>
      <c r="L35" s="39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x14ac:dyDescent="0.2">
      <c r="A36" s="26">
        <v>67</v>
      </c>
      <c r="B36" s="26">
        <v>3</v>
      </c>
      <c r="C36" s="26"/>
      <c r="D36" s="26"/>
      <c r="E36" s="26"/>
      <c r="F36" s="26"/>
      <c r="G36" s="26"/>
      <c r="H36" s="26"/>
      <c r="I36" s="26"/>
      <c r="J36" s="26"/>
      <c r="K36" s="26"/>
      <c r="L36" s="39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x14ac:dyDescent="0.2">
      <c r="A37" s="26">
        <v>81</v>
      </c>
      <c r="B37" s="26">
        <v>2</v>
      </c>
      <c r="C37" s="26"/>
      <c r="D37" s="26"/>
      <c r="E37" s="26"/>
      <c r="F37" s="26"/>
      <c r="G37" s="26"/>
      <c r="H37" s="26"/>
      <c r="I37" s="26"/>
      <c r="J37" s="26"/>
      <c r="K37" s="26"/>
      <c r="L37" s="39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x14ac:dyDescent="0.2">
      <c r="A38" s="26">
        <v>92</v>
      </c>
      <c r="B38" s="26">
        <v>1</v>
      </c>
      <c r="C38" s="26"/>
      <c r="D38" s="26"/>
      <c r="E38" s="26"/>
      <c r="F38" s="26"/>
      <c r="G38" s="26"/>
      <c r="H38" s="26"/>
      <c r="I38" s="26"/>
      <c r="J38" s="26"/>
      <c r="K38" s="26"/>
      <c r="L38" s="39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39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9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39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39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39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39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9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39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9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39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9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39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39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39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39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9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39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39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39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39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39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39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39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39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9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39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39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39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39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39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39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39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39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39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39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39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39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39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39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39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39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39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39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39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39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39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39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39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39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39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39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39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39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39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39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39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39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39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39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39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39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39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39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39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39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39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39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39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39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39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39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39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39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39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39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39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39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39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39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39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39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39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39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39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39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39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39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39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39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39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39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39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39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39"/>
      <c r="M160" s="26"/>
      <c r="N160" s="27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39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39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39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39"/>
      <c r="M164" s="26"/>
      <c r="N164" s="27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39"/>
      <c r="M165" s="26"/>
      <c r="N165" s="27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39"/>
      <c r="M166" s="26"/>
      <c r="N166" s="27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</sheetData>
  <sheetProtection password="CF50" sheet="1" objects="1" scenarios="1" selectLockedCells="1"/>
  <mergeCells count="3">
    <mergeCell ref="J1:K1"/>
    <mergeCell ref="J7:K7"/>
    <mergeCell ref="J16:K16"/>
  </mergeCells>
  <conditionalFormatting sqref="L16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5:K6 K8 K10:K13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0:D12 C13" xr:uid="{00000000-0002-0000-00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57" t="s">
        <v>8</v>
      </c>
      <c r="K1" s="57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">
      <c r="A2" s="12">
        <v>6115</v>
      </c>
      <c r="B2" s="12" t="s">
        <v>33</v>
      </c>
      <c r="C2" s="5"/>
      <c r="D2" s="13"/>
      <c r="E2" s="13"/>
      <c r="F2" s="13"/>
      <c r="G2" s="13"/>
      <c r="H2" s="13"/>
      <c r="I2" s="13"/>
      <c r="J2" s="13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">
      <c r="A3" s="5">
        <v>5351</v>
      </c>
      <c r="B3" s="5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5">
        <v>78</v>
      </c>
      <c r="I3" s="13">
        <v>3</v>
      </c>
      <c r="J3" s="13">
        <v>1</v>
      </c>
      <c r="K3" s="6"/>
      <c r="L3" s="11"/>
      <c r="M3" s="11"/>
      <c r="N3" s="14"/>
      <c r="O3" s="15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">
      <c r="A4" s="5">
        <v>5352</v>
      </c>
      <c r="B4" s="5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5">
        <v>49</v>
      </c>
      <c r="I4" s="13">
        <v>5</v>
      </c>
      <c r="J4" s="13">
        <v>2</v>
      </c>
      <c r="K4" s="6"/>
      <c r="L4" s="11"/>
      <c r="M4" s="11"/>
      <c r="N4" s="14"/>
      <c r="O4" s="15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">
      <c r="A5" s="16">
        <v>5071</v>
      </c>
      <c r="B5" s="5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5">
        <v>49</v>
      </c>
      <c r="I5" s="13">
        <v>5</v>
      </c>
      <c r="J5" s="13">
        <v>2</v>
      </c>
      <c r="K5" s="6"/>
      <c r="L5" s="11"/>
      <c r="M5" s="11"/>
      <c r="N5" s="14"/>
      <c r="O5" s="15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">
      <c r="A6" s="12">
        <v>6116</v>
      </c>
      <c r="B6" s="12" t="s">
        <v>36</v>
      </c>
      <c r="C6" s="17"/>
      <c r="D6" s="17"/>
      <c r="E6" s="2"/>
      <c r="G6" s="8">
        <v>6060</v>
      </c>
      <c r="H6" s="8">
        <v>61</v>
      </c>
      <c r="I6" s="10">
        <v>4</v>
      </c>
      <c r="J6" s="10">
        <v>1</v>
      </c>
      <c r="K6" s="6"/>
      <c r="L6" s="11"/>
      <c r="M6" s="11"/>
      <c r="N6" s="14"/>
      <c r="O6" s="15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">
      <c r="A7" s="12">
        <v>5907</v>
      </c>
      <c r="B7" s="12" t="s">
        <v>37</v>
      </c>
      <c r="C7" s="5"/>
      <c r="D7" s="13"/>
      <c r="E7" s="3"/>
      <c r="F7" s="13"/>
      <c r="G7" s="3"/>
      <c r="H7" s="13"/>
      <c r="I7" s="13"/>
      <c r="J7" s="13"/>
      <c r="K7" s="5"/>
      <c r="L7" s="11"/>
      <c r="M7" s="11"/>
      <c r="N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">
      <c r="A8" s="5">
        <v>5349</v>
      </c>
      <c r="B8" s="5" t="s">
        <v>38</v>
      </c>
      <c r="C8" s="7">
        <v>49</v>
      </c>
      <c r="D8" s="13"/>
      <c r="E8" s="2">
        <v>49</v>
      </c>
      <c r="F8" s="10">
        <v>50</v>
      </c>
      <c r="G8" s="2">
        <v>2450</v>
      </c>
      <c r="H8" s="5">
        <v>49</v>
      </c>
      <c r="I8" s="13">
        <v>5</v>
      </c>
      <c r="J8" s="13">
        <v>2</v>
      </c>
      <c r="K8" s="6"/>
      <c r="L8" s="11"/>
      <c r="M8" s="11"/>
      <c r="N8" s="14"/>
      <c r="O8" s="15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">
      <c r="A9" s="5">
        <v>5350</v>
      </c>
      <c r="B9" s="5" t="s">
        <v>39</v>
      </c>
      <c r="C9" s="7">
        <v>78</v>
      </c>
      <c r="D9" s="13"/>
      <c r="E9" s="2">
        <v>78</v>
      </c>
      <c r="F9" s="10">
        <v>50</v>
      </c>
      <c r="G9" s="2">
        <v>3900</v>
      </c>
      <c r="H9" s="5">
        <v>78</v>
      </c>
      <c r="I9" s="13">
        <v>3</v>
      </c>
      <c r="J9" s="13">
        <v>1</v>
      </c>
      <c r="K9" s="6"/>
      <c r="L9" s="11"/>
      <c r="M9" s="11"/>
      <c r="N9" s="14"/>
      <c r="O9" s="15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">
      <c r="A10" s="12">
        <v>5978</v>
      </c>
      <c r="B10" s="12" t="s">
        <v>40</v>
      </c>
      <c r="C10" s="2"/>
      <c r="D10" s="5"/>
      <c r="E10" s="2"/>
      <c r="F10" s="10"/>
      <c r="G10" s="8">
        <v>6350</v>
      </c>
      <c r="H10" s="8">
        <v>64</v>
      </c>
      <c r="I10" s="13">
        <v>4</v>
      </c>
      <c r="J10" s="10">
        <v>1</v>
      </c>
      <c r="K10" s="6"/>
      <c r="L10" s="11"/>
      <c r="M10" s="11"/>
      <c r="N10" s="14"/>
      <c r="O10" s="1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">
      <c r="A11" s="12"/>
      <c r="B11" s="12" t="s">
        <v>41</v>
      </c>
      <c r="C11" s="19"/>
      <c r="D11" s="12"/>
      <c r="E11" s="1"/>
      <c r="F11" s="12"/>
      <c r="G11" s="8"/>
      <c r="H11" s="8"/>
      <c r="I11" s="13"/>
      <c r="J11" s="9"/>
      <c r="L11" s="11"/>
      <c r="M11" s="11"/>
      <c r="N11" s="14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">
      <c r="A12" s="12">
        <v>6116</v>
      </c>
      <c r="B12" s="12" t="s">
        <v>36</v>
      </c>
      <c r="C12" s="17"/>
      <c r="D12" s="17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">
      <c r="A13" s="12">
        <v>5978</v>
      </c>
      <c r="B13" s="12" t="s">
        <v>40</v>
      </c>
      <c r="C13" s="2"/>
      <c r="D13" s="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">
      <c r="A14" s="12">
        <v>6129</v>
      </c>
      <c r="B14" s="12" t="s">
        <v>28</v>
      </c>
      <c r="C14" s="19">
        <v>62.5</v>
      </c>
      <c r="D14" s="12"/>
      <c r="E14" s="12"/>
      <c r="F14" s="12"/>
      <c r="G14" s="20">
        <v>6250</v>
      </c>
      <c r="H14" s="8">
        <v>63</v>
      </c>
      <c r="I14" s="10">
        <v>4</v>
      </c>
      <c r="J14" s="58">
        <v>6</v>
      </c>
      <c r="K14" s="58"/>
      <c r="L14" s="11"/>
      <c r="M14" s="11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">
      <c r="A15" s="12"/>
      <c r="B15" s="12"/>
      <c r="C15" s="21"/>
      <c r="D15" s="12"/>
      <c r="E15" s="12"/>
      <c r="F15" s="12"/>
      <c r="G15" s="20"/>
      <c r="H15" s="8"/>
      <c r="I15" s="13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">
      <c r="A17" s="11">
        <v>0</v>
      </c>
      <c r="B17" s="22" t="s">
        <v>11</v>
      </c>
      <c r="C17" s="11" t="s">
        <v>12</v>
      </c>
      <c r="D17" s="11" t="s">
        <v>13</v>
      </c>
      <c r="E17" s="11" t="s">
        <v>2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  <c r="K17" s="11" t="s">
        <v>19</v>
      </c>
      <c r="L17" s="11" t="s">
        <v>20</v>
      </c>
      <c r="M17" s="11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">
      <c r="A30" s="11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">
      <c r="A31" s="11">
        <v>1</v>
      </c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">
      <c r="A32" s="11">
        <v>1</v>
      </c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">
      <c r="A33" s="11">
        <v>1</v>
      </c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">
      <c r="A34" s="11">
        <v>1</v>
      </c>
      <c r="B34" s="11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">
      <c r="A35" s="11">
        <v>1</v>
      </c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">
      <c r="A36" s="11">
        <v>1</v>
      </c>
      <c r="B36" s="4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">
      <c r="A37" s="11">
        <v>1</v>
      </c>
      <c r="B37" s="4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">
      <c r="A38" s="11">
        <v>1</v>
      </c>
      <c r="B38" s="4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">
      <c r="A42" s="11"/>
      <c r="B42" s="23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2023-08-03T13:50:03Z</cp:lastPrinted>
  <dcterms:created xsi:type="dcterms:W3CDTF">2023-08-03T10:50:56Z</dcterms:created>
  <dcterms:modified xsi:type="dcterms:W3CDTF">2025-07-16T11:32:20Z</dcterms:modified>
</cp:coreProperties>
</file>